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tabRatio="870" activeTab="2"/>
  </bookViews>
  <sheets>
    <sheet name="01.08.2013 (eng)" sheetId="1" r:id="rId1"/>
    <sheet name="01.08.13 (руск)" sheetId="2" r:id="rId2"/>
    <sheet name="01.08.13 (грн)" sheetId="3" r:id="rId3"/>
  </sheets>
  <definedNames/>
  <calcPr fullCalcOnLoad="1"/>
</workbook>
</file>

<file path=xl/sharedStrings.xml><?xml version="1.0" encoding="utf-8"?>
<sst xmlns="http://schemas.openxmlformats.org/spreadsheetml/2006/main" count="155" uniqueCount="106">
  <si>
    <t>Вакцина рідка культуральна інактивована ІЕКВМ проти хвороби Ауески свиней, овець, хутрових звірів</t>
  </si>
  <si>
    <t xml:space="preserve"> </t>
  </si>
  <si>
    <t>л</t>
  </si>
  <si>
    <t>т.д.</t>
  </si>
  <si>
    <t>НАЙМЕНУВАННЯ БІОПРЕПАРАТІВ</t>
  </si>
  <si>
    <t>Вірус-вакцина (АСВ) із шт. "К" проти чуми свиней суха лапінізована</t>
  </si>
  <si>
    <t>Для птиці</t>
  </si>
  <si>
    <t>Вакцина жива спорова проти сибірки тварин із штаму "СБ"</t>
  </si>
  <si>
    <t>Для різних видів тварин</t>
  </si>
  <si>
    <t>Для поросят</t>
  </si>
  <si>
    <t>Для кролів</t>
  </si>
  <si>
    <r>
      <t xml:space="preserve">за  1 дозу,     </t>
    </r>
    <r>
      <rPr>
        <b/>
        <sz val="10"/>
        <rFont val="Times New Roman Cyr"/>
        <family val="1"/>
      </rPr>
      <t>грн</t>
    </r>
  </si>
  <si>
    <t>Вакцина проти вірусної геморагічної хвороби кролів, тканинна інактивована, ГОА</t>
  </si>
  <si>
    <t>ПРАЙС – ЛИСТ  НА БИОПРЕПАРАТЫ ПРОИЗВОДСТВА СУМСКОЙ БИОФАБРИКИ</t>
  </si>
  <si>
    <t>НАЙМЕНОВАНИЕ БИОПРЕПАРАТОВ</t>
  </si>
  <si>
    <t>Единица измерения</t>
  </si>
  <si>
    <t>Емкость фл. фасовки, мл</t>
  </si>
  <si>
    <t>Количество   мл  во флаконе</t>
  </si>
  <si>
    <t>Количество   доз  во флаконе</t>
  </si>
  <si>
    <t>Для крупного рогатого скота</t>
  </si>
  <si>
    <t>Розничная цена за  1 флакон, грн.</t>
  </si>
  <si>
    <t>за литр / тыс.доз, грн.</t>
  </si>
  <si>
    <t>Для птицы</t>
  </si>
  <si>
    <t>Вирус-вакцина сухая против ньюкаслской болезни птицы из шт."Ла-Сота"</t>
  </si>
  <si>
    <t>Вирус-вакцина сухая против ньюкаслской болезни птицы из шт."Ла-Сота" на СПФ эмбрионах</t>
  </si>
  <si>
    <t>Вакцина инактивированная против Ньюкаслской болезни птицы</t>
  </si>
  <si>
    <t>Вакцина против пастэрельоза птицы инактивированная сорбированая</t>
  </si>
  <si>
    <t>М и к с о в а к</t>
  </si>
  <si>
    <t>Растворитель к микcоваку</t>
  </si>
  <si>
    <t>Для кролей</t>
  </si>
  <si>
    <t>Для разных видов животных</t>
  </si>
  <si>
    <t xml:space="preserve">  О П Т О В А Я  Ц Е Н А</t>
  </si>
  <si>
    <t>Вакцина антирабическая инактив. сухая культуральная из шт. “Щолково-51”</t>
  </si>
  <si>
    <t>Вакцина живая споровая против сибирки животных из штама "СБ"</t>
  </si>
  <si>
    <t>Туберкулин очищеный (ППД) для млекопитающих в стандартном растворе</t>
  </si>
  <si>
    <t>Туберкулин  (ППД) для птицы в стандартном растворе</t>
  </si>
  <si>
    <t>Алерген сухой очищиный из атипических микобактерий с растворителем</t>
  </si>
  <si>
    <t>Алерген сухой очищиный из атипических микобактерий</t>
  </si>
  <si>
    <t>Растворитель для микобактериальных алергенов</t>
  </si>
  <si>
    <t>Вакцина против лептоспироза поливалентная, І-ІІ вариант</t>
  </si>
  <si>
    <t>Вакцина против лептоспироза животных моновалентная</t>
  </si>
  <si>
    <t>Эмульсин-вакцина инактивированная против хламидиозного аборта крупного рогатого скота, овец, свиней,коз</t>
  </si>
  <si>
    <t>Вакцина жидкая культуральная инактивированная ИЕКВМ против болезни Ауэски свиней, овец, пушных зверей</t>
  </si>
  <si>
    <t xml:space="preserve">  На предприятии существует система скидок:</t>
  </si>
  <si>
    <t xml:space="preserve">                                                   более 10 тыс.грн до 20 тыс.грн - 5 %</t>
  </si>
  <si>
    <t xml:space="preserve">                                                   более 20 тыс.грн до 50 тыс.грн - 10 %</t>
  </si>
  <si>
    <r>
      <t xml:space="preserve">Адрес: </t>
    </r>
    <r>
      <rPr>
        <sz val="10"/>
        <rFont val="Times New Roman Cyr"/>
        <family val="1"/>
      </rPr>
      <t>40030 г. Сумы, ул. Гамалея, 25</t>
    </r>
  </si>
  <si>
    <t>Концентрированная ГОА формол - тиомерсаловая вакцина против эмкара КРС  и овец (ЭМКАР КРС)</t>
  </si>
  <si>
    <t>Вирус-вакцина (АСВ) из шт. "К" против чумы свиней сухая лапинизированная</t>
  </si>
  <si>
    <t>Вакцина против вирусной геморагической болезни кролей, тканевая, инактивированная, ГОА</t>
  </si>
  <si>
    <t xml:space="preserve">      -   при условии преобретения продукции от 5 до 10 тыс.грн. - 3%</t>
  </si>
  <si>
    <t xml:space="preserve">                                                  более 50 тыс.грн - 15 %</t>
  </si>
  <si>
    <t>ПРАЙС - ЛИСТ НА БІОПРЕПАРАТИ</t>
  </si>
  <si>
    <t>Одиниц виміру</t>
  </si>
  <si>
    <t>Емкість фл. Фасовки, мл.</t>
  </si>
  <si>
    <t>Кількість доз у флаконі</t>
  </si>
  <si>
    <t>ЦІНА З ПДВ</t>
  </si>
  <si>
    <t>за одну дозу, грн.</t>
  </si>
  <si>
    <t>за флакон, грн.</t>
  </si>
  <si>
    <t>л.</t>
  </si>
  <si>
    <t>Концентрована ГОА формол-тіомерсалова вакцина проти емкару ВРХ та вівців (ЕМКАР ВРХ)</t>
  </si>
  <si>
    <t>Вірус-вакцина суха проти Ньюкаслської хвороби птиці із штаму "Ла-Сота"</t>
  </si>
  <si>
    <t>Вірус-вакцина суха проти Ньюкаслської хвороби птиці із штаму "Ла-Сота" на СПФ ембріонах</t>
  </si>
  <si>
    <t>Міксовак</t>
  </si>
  <si>
    <t>Розчинник до міксоваку</t>
  </si>
  <si>
    <t>Вакцина жива спорова проти сибірки тварин із штаму "СБ" (концентрована)</t>
  </si>
  <si>
    <t>Алерген сухий очищений з атипічних мікобактерій з розчинником</t>
  </si>
  <si>
    <t>Емульсин-вакцина інактивована проти хламідіозного аборту великої рогатої худоби, овець, свиней, кіз</t>
  </si>
  <si>
    <t>понад 10 тис.грн. до 20 тис.грн. - 5%</t>
  </si>
  <si>
    <t xml:space="preserve">                     Діагностикуми за домовленістю</t>
  </si>
  <si>
    <t>кг</t>
  </si>
  <si>
    <t>понад 20 тис.грн. до 50 тис.грн. - 7%</t>
  </si>
  <si>
    <r>
      <t xml:space="preserve">вище 50тис.грн. - 10%         </t>
    </r>
    <r>
      <rPr>
        <b/>
        <sz val="9"/>
        <color indexed="9"/>
        <rFont val="Times New Roman"/>
        <family val="1"/>
      </rPr>
      <t xml:space="preserve">  * знижки на комерційні вакцини</t>
    </r>
  </si>
  <si>
    <t xml:space="preserve"> состоянием на 13.01.2009 года</t>
  </si>
  <si>
    <t>Доллар</t>
  </si>
  <si>
    <r>
      <t xml:space="preserve">за  1 дозу,     </t>
    </r>
    <r>
      <rPr>
        <b/>
        <sz val="10"/>
        <rFont val="Times New Roman Cyr"/>
        <family val="1"/>
      </rPr>
      <t>$</t>
    </r>
  </si>
  <si>
    <t>Розничная цена за  1 флакон, $</t>
  </si>
  <si>
    <t>за литр / тыс.доз, $.</t>
  </si>
  <si>
    <t>Курс НБУ на 13.01.09 7,7 грн за 1 $</t>
  </si>
  <si>
    <t>Вакцина проти пастерельозу птиці інактивована сорбоана</t>
  </si>
  <si>
    <t>Туберкулін очищений (ППД) для ссавців у стандартному розчині</t>
  </si>
  <si>
    <t>Туберкулін (ППД) для птиці у стандартному розчині</t>
  </si>
  <si>
    <t>Вакцина проти лептоспірозу полівалентна (bovis, suis)</t>
  </si>
  <si>
    <t>40021, м.Суми, вул. Гамалія, 25</t>
  </si>
  <si>
    <t xml:space="preserve"> ДЕРЖАВНЕ ПІДПРИЄМСТВО                                                          "СУМСЬКА БІОЛОГІЧНА ФАБРИКА"</t>
  </si>
  <si>
    <r>
      <t>Телефони для довідок:</t>
    </r>
    <r>
      <rPr>
        <b/>
        <sz val="12"/>
        <rFont val="Times New Roman"/>
        <family val="1"/>
      </rPr>
      <t xml:space="preserve"> відділ реалізації продукції тел/факс (0542) 770-065, тел:770-486</t>
    </r>
  </si>
  <si>
    <r>
      <t>Адреса</t>
    </r>
    <r>
      <rPr>
        <b/>
        <sz val="12"/>
        <rFont val="Times New Roman"/>
        <family val="1"/>
      </rPr>
      <t>: 40021, м. Суми, вул. Гамалія, 25</t>
    </r>
  </si>
  <si>
    <t>тел./факс (0542) 770-065, 770-725</t>
  </si>
  <si>
    <t xml:space="preserve">                                               </t>
  </si>
  <si>
    <t>гол</t>
  </si>
  <si>
    <t>Миші</t>
  </si>
  <si>
    <t>Міксовак з розчинником</t>
  </si>
  <si>
    <t xml:space="preserve">                                                       www.biofabrika.sumy.ua</t>
  </si>
  <si>
    <r>
      <t xml:space="preserve"> E-mail: </t>
    </r>
    <r>
      <rPr>
        <b/>
        <sz val="12"/>
        <rFont val="Times New Roman"/>
        <family val="1"/>
      </rPr>
      <t>sgbiofabrika@gmail.com</t>
    </r>
  </si>
  <si>
    <t xml:space="preserve"> за літр/тис.доз/гол/кг, грн</t>
  </si>
  <si>
    <t>Дератез (засіб для боротьби з мишовидними гризунами)</t>
  </si>
  <si>
    <t>Кількість мл.,гр.у флаконі</t>
  </si>
  <si>
    <t>Мурчаки (морські свинки) молодняк</t>
  </si>
  <si>
    <t xml:space="preserve">                     </t>
  </si>
  <si>
    <t xml:space="preserve">Вакцина антирабічна інактивована суха культуральна із штаму                  "Щёлково-51" </t>
  </si>
  <si>
    <t>тел.(0542) 770-486; 099 402 62 30</t>
  </si>
  <si>
    <t>Для ВРХ</t>
  </si>
  <si>
    <r>
      <t>Станом на</t>
    </r>
    <r>
      <rPr>
        <b/>
        <sz val="11"/>
        <rFont val="Times New Roman"/>
        <family val="1"/>
      </rPr>
      <t xml:space="preserve"> 25 липня</t>
    </r>
    <r>
      <rPr>
        <b/>
        <sz val="12"/>
        <rFont val="Times New Roman"/>
        <family val="1"/>
      </rPr>
      <t xml:space="preserve"> 2013 року</t>
    </r>
  </si>
  <si>
    <t>До випуску готується ПРОБІОТИК; можливе виготовлення вакцини на замовлення</t>
  </si>
  <si>
    <r>
      <t>Телефони для довідок</t>
    </r>
    <r>
      <rPr>
        <b/>
        <sz val="12"/>
        <rFont val="Times New Roman"/>
        <family val="1"/>
      </rPr>
      <t xml:space="preserve">: служба маркетингу тел/факс (0542) 770-065, 770-486, 099 402 62 30             </t>
    </r>
    <r>
      <rPr>
        <b/>
        <i/>
        <sz val="12"/>
        <rFont val="Times New Roman"/>
        <family val="1"/>
      </rPr>
      <t>Адреса</t>
    </r>
    <r>
      <rPr>
        <b/>
        <sz val="12"/>
        <rFont val="Times New Roman"/>
        <family val="1"/>
      </rPr>
      <t>: 40021, м. Суми, вул. Гамалія, 25</t>
    </r>
  </si>
  <si>
    <r>
      <t>Телефоны для справок:</t>
    </r>
    <r>
      <rPr>
        <sz val="10"/>
        <rFont val="Times New Roman Cyr"/>
        <family val="1"/>
      </rPr>
      <t xml:space="preserve"> отдел реализации тел/факс 38(0542) 770-065,  770-486  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</si>
</sst>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_ ;[Red]\-#,##0.0\ "/>
    <numFmt numFmtId="174" formatCode="0.000"/>
    <numFmt numFmtId="175" formatCode="#,##0.0000"/>
    <numFmt numFmtId="176" formatCode="#,##0.00;[Red]#,##0.00"/>
    <numFmt numFmtId="177" formatCode="#,##0.000"/>
    <numFmt numFmtId="178" formatCode="#,##0.000;[Red]#,##0.000"/>
    <numFmt numFmtId="179" formatCode="#,##0.0000;[Red]#,##0.0000"/>
    <numFmt numFmtId="180" formatCode="#,##0.00000;[Red]#,##0.00000"/>
    <numFmt numFmtId="181" formatCode="#,##0.00_ ;[Red]\-#,##0.00\ "/>
    <numFmt numFmtId="182" formatCode="#,##0.000_ ;[Red]\-#,##0.000\ "/>
    <numFmt numFmtId="183" formatCode="_-* #,##0_р_._-;\-* #,##0_р_._-;_-* &quot;-&quot;??_р_._-;_-@_-"/>
    <numFmt numFmtId="184" formatCode="_-* #,##0.0_р_._-;\-* #,##0.0_р_._-;_-* &quot;-&quot;??_р_._-;_-@_-"/>
    <numFmt numFmtId="185" formatCode="_-* #,##0.000_р_._-;\-* #,##0.000_р_._-;_-* &quot;-&quot;??_р_.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#,##0.00_ ;\-#,##0.00\ 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E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0"/>
    </font>
    <font>
      <b/>
      <sz val="12"/>
      <name val="Impact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" fontId="2" fillId="2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justify"/>
    </xf>
    <xf numFmtId="2" fontId="18" fillId="0" borderId="10" xfId="0" applyNumberFormat="1" applyFont="1" applyBorder="1" applyAlignment="1">
      <alignment horizontal="center" vertical="justify"/>
    </xf>
    <xf numFmtId="0" fontId="18" fillId="24" borderId="10" xfId="0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 applyProtection="1">
      <alignment wrapText="1"/>
      <protection locked="0"/>
    </xf>
    <xf numFmtId="0" fontId="18" fillId="0" borderId="10" xfId="0" applyNumberFormat="1" applyFont="1" applyBorder="1" applyAlignment="1" applyProtection="1">
      <alignment horizontal="center" wrapText="1"/>
      <protection locked="0"/>
    </xf>
    <xf numFmtId="0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justify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wrapTex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2" fillId="0" borderId="0" xfId="0" applyFont="1" applyFill="1" applyAlignment="1">
      <alignment/>
    </xf>
    <xf numFmtId="49" fontId="43" fillId="0" borderId="0" xfId="0" applyNumberFormat="1" applyFont="1" applyBorder="1" applyAlignment="1">
      <alignment horizontal="left" vertical="justify"/>
    </xf>
    <xf numFmtId="49" fontId="16" fillId="0" borderId="0" xfId="0" applyNumberFormat="1" applyFont="1" applyBorder="1" applyAlignment="1">
      <alignment horizontal="left" vertical="justify"/>
    </xf>
    <xf numFmtId="0" fontId="43" fillId="0" borderId="0" xfId="0" applyFont="1" applyBorder="1" applyAlignment="1">
      <alignment horizontal="left" vertical="justify"/>
    </xf>
    <xf numFmtId="0" fontId="16" fillId="0" borderId="0" xfId="0" applyFont="1" applyBorder="1" applyAlignment="1">
      <alignment horizontal="left" vertical="justify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textRotation="90" wrapText="1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shrinkToFit="1"/>
    </xf>
    <xf numFmtId="0" fontId="18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5" fillId="0" borderId="0" xfId="42" applyFont="1" applyFill="1" applyAlignment="1">
      <alignment horizontal="center" vertical="center"/>
    </xf>
    <xf numFmtId="0" fontId="46" fillId="0" borderId="0" xfId="42" applyFont="1" applyFill="1" applyAlignment="1">
      <alignment horizontal="center" vertical="center"/>
    </xf>
    <xf numFmtId="49" fontId="22" fillId="24" borderId="0" xfId="0" applyNumberFormat="1" applyFont="1" applyFill="1" applyBorder="1" applyAlignment="1">
      <alignment horizontal="left" vertical="justify"/>
    </xf>
    <xf numFmtId="0" fontId="47" fillId="0" borderId="18" xfId="0" applyFont="1" applyFill="1" applyBorder="1" applyAlignment="1">
      <alignment horizontal="left" vertical="justify"/>
    </xf>
    <xf numFmtId="0" fontId="16" fillId="0" borderId="18" xfId="0" applyFont="1" applyFill="1" applyBorder="1" applyAlignment="1">
      <alignment horizontal="left" vertical="justify"/>
    </xf>
    <xf numFmtId="2" fontId="18" fillId="0" borderId="10" xfId="0" applyNumberFormat="1" applyFont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left" vertical="center" indent="15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18" fillId="24" borderId="10" xfId="0" applyFont="1" applyFill="1" applyBorder="1" applyAlignment="1">
      <alignment wrapText="1"/>
    </xf>
    <xf numFmtId="0" fontId="18" fillId="0" borderId="14" xfId="0" applyFont="1" applyBorder="1" applyAlignment="1">
      <alignment vertical="distributed" wrapText="1"/>
    </xf>
    <xf numFmtId="0" fontId="18" fillId="0" borderId="15" xfId="0" applyFont="1" applyBorder="1" applyAlignment="1">
      <alignment vertical="distributed" wrapText="1"/>
    </xf>
    <xf numFmtId="0" fontId="4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24" borderId="14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419100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7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85725</xdr:rowOff>
    </xdr:from>
    <xdr:to>
      <xdr:col>8</xdr:col>
      <xdr:colOff>142875</xdr:colOff>
      <xdr:row>5</xdr:row>
      <xdr:rowOff>200025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85725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fabrika.sumy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1" ySplit="4" topLeftCell="B21" activePane="bottomRight" state="frozen"/>
      <selection pane="topLeft" activeCell="A1" sqref="A1"/>
      <selection pane="topRight" activeCell="A1" sqref="A1"/>
      <selection pane="bottomLeft" activeCell="A5" sqref="A5"/>
      <selection pane="bottomRight" activeCell="A43" sqref="A43"/>
    </sheetView>
  </sheetViews>
  <sheetFormatPr defaultColWidth="8.875" defaultRowHeight="12.75"/>
  <cols>
    <col min="1" max="1" width="58.25390625" style="1" customWidth="1"/>
    <col min="2" max="2" width="4.875" style="12" customWidth="1"/>
    <col min="3" max="4" width="6.125" style="13" customWidth="1"/>
    <col min="5" max="5" width="6.875" style="12" hidden="1" customWidth="1"/>
    <col min="6" max="6" width="8.375" style="1" hidden="1" customWidth="1"/>
    <col min="7" max="7" width="9.25390625" style="14" hidden="1" customWidth="1"/>
    <col min="8" max="8" width="8.375" style="15" hidden="1" customWidth="1"/>
    <col min="9" max="9" width="8.875" style="1" hidden="1" customWidth="1"/>
    <col min="10" max="10" width="8.375" style="1" customWidth="1"/>
    <col min="11" max="11" width="9.25390625" style="14" customWidth="1"/>
    <col min="12" max="12" width="8.375" style="15" customWidth="1"/>
    <col min="13" max="16384" width="8.875" style="1" customWidth="1"/>
  </cols>
  <sheetData>
    <row r="1" spans="1:12" s="17" customFormat="1" ht="18.75" customHeight="1">
      <c r="A1" s="85" t="s">
        <v>13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</row>
    <row r="2" spans="1:12" s="2" customFormat="1" ht="21" customHeight="1">
      <c r="A2" s="35" t="s">
        <v>73</v>
      </c>
      <c r="B2" s="3"/>
      <c r="C2" s="83" t="s">
        <v>78</v>
      </c>
      <c r="D2" s="84"/>
      <c r="E2" s="84"/>
      <c r="F2" s="84"/>
      <c r="G2" s="84"/>
      <c r="H2" s="84"/>
      <c r="I2" s="84"/>
      <c r="J2" s="84"/>
      <c r="K2" s="84"/>
      <c r="L2" s="84"/>
    </row>
    <row r="3" spans="1:12" s="4" customFormat="1" ht="21" customHeight="1">
      <c r="A3" s="81" t="s">
        <v>14</v>
      </c>
      <c r="B3" s="78" t="s">
        <v>15</v>
      </c>
      <c r="C3" s="82" t="s">
        <v>16</v>
      </c>
      <c r="D3" s="78" t="s">
        <v>17</v>
      </c>
      <c r="E3" s="78" t="s">
        <v>18</v>
      </c>
      <c r="F3" s="79" t="s">
        <v>31</v>
      </c>
      <c r="G3" s="79"/>
      <c r="H3" s="79"/>
      <c r="J3" s="79" t="s">
        <v>31</v>
      </c>
      <c r="K3" s="79"/>
      <c r="L3" s="79"/>
    </row>
    <row r="4" spans="1:12" ht="59.25" customHeight="1">
      <c r="A4" s="81"/>
      <c r="B4" s="78"/>
      <c r="C4" s="82"/>
      <c r="D4" s="78"/>
      <c r="E4" s="78"/>
      <c r="F4" s="5" t="s">
        <v>11</v>
      </c>
      <c r="G4" s="5" t="s">
        <v>20</v>
      </c>
      <c r="H4" s="5" t="s">
        <v>77</v>
      </c>
      <c r="I4" s="1" t="s">
        <v>74</v>
      </c>
      <c r="J4" s="5" t="s">
        <v>75</v>
      </c>
      <c r="K4" s="5" t="s">
        <v>76</v>
      </c>
      <c r="L4" s="5" t="s">
        <v>21</v>
      </c>
    </row>
    <row r="5" spans="1:8" s="2" customFormat="1" ht="17.25" customHeight="1">
      <c r="A5" s="77" t="s">
        <v>19</v>
      </c>
      <c r="B5" s="77"/>
      <c r="C5" s="77"/>
      <c r="D5" s="77"/>
      <c r="E5" s="77"/>
      <c r="F5" s="77"/>
      <c r="G5" s="77"/>
      <c r="H5" s="77"/>
    </row>
    <row r="6" spans="1:12" ht="25.5">
      <c r="A6" s="6" t="s">
        <v>47</v>
      </c>
      <c r="B6" s="18" t="s">
        <v>3</v>
      </c>
      <c r="C6" s="19">
        <v>200</v>
      </c>
      <c r="D6" s="18">
        <v>200</v>
      </c>
      <c r="E6" s="18">
        <v>100</v>
      </c>
      <c r="F6" s="37">
        <f>G6/100</f>
        <v>0.375</v>
      </c>
      <c r="G6" s="37">
        <f>H6*0.1</f>
        <v>37.5</v>
      </c>
      <c r="H6" s="37">
        <v>375</v>
      </c>
      <c r="I6" s="1">
        <v>7.7</v>
      </c>
      <c r="J6" s="37">
        <f>K6/100</f>
        <v>0.0487012987012987</v>
      </c>
      <c r="K6" s="37">
        <f>L6*0.1</f>
        <v>4.87012987012987</v>
      </c>
      <c r="L6" s="37">
        <f>H6/I6</f>
        <v>48.7012987012987</v>
      </c>
    </row>
    <row r="7" spans="1:9" s="2" customFormat="1" ht="15" customHeight="1">
      <c r="A7" s="77" t="s">
        <v>9</v>
      </c>
      <c r="B7" s="77"/>
      <c r="C7" s="77"/>
      <c r="D7" s="77"/>
      <c r="E7" s="77"/>
      <c r="F7" s="77"/>
      <c r="G7" s="77"/>
      <c r="H7" s="77"/>
      <c r="I7" s="1">
        <v>7.7</v>
      </c>
    </row>
    <row r="8" spans="1:12" ht="29.25" customHeight="1">
      <c r="A8" s="10" t="s">
        <v>48</v>
      </c>
      <c r="B8" s="7" t="s">
        <v>3</v>
      </c>
      <c r="C8" s="8">
        <v>10</v>
      </c>
      <c r="D8" s="7">
        <v>2</v>
      </c>
      <c r="E8" s="7">
        <v>100</v>
      </c>
      <c r="F8" s="25">
        <f>G8/100</f>
        <v>0.24</v>
      </c>
      <c r="G8" s="9">
        <f>H8*0.1</f>
        <v>24</v>
      </c>
      <c r="H8" s="9">
        <v>240</v>
      </c>
      <c r="I8" s="1">
        <v>7.7</v>
      </c>
      <c r="J8" s="25">
        <f>K8/100</f>
        <v>0.03116883116883117</v>
      </c>
      <c r="K8" s="9">
        <f>L8*0.1</f>
        <v>3.116883116883117</v>
      </c>
      <c r="L8" s="9">
        <f>H8/I8</f>
        <v>31.16883116883117</v>
      </c>
    </row>
    <row r="9" spans="1:9" s="2" customFormat="1" ht="16.5" customHeight="1">
      <c r="A9" s="77" t="s">
        <v>22</v>
      </c>
      <c r="B9" s="77"/>
      <c r="C9" s="77"/>
      <c r="D9" s="77"/>
      <c r="E9" s="77"/>
      <c r="F9" s="77"/>
      <c r="G9" s="77"/>
      <c r="H9" s="77"/>
      <c r="I9" s="1">
        <v>7.7</v>
      </c>
    </row>
    <row r="10" spans="1:12" ht="15.75" customHeight="1">
      <c r="A10" s="75" t="s">
        <v>23</v>
      </c>
      <c r="B10" s="7" t="s">
        <v>3</v>
      </c>
      <c r="C10" s="8">
        <v>10</v>
      </c>
      <c r="D10" s="8"/>
      <c r="E10" s="7">
        <v>500</v>
      </c>
      <c r="F10" s="38">
        <f>G10/500</f>
        <v>0.00977</v>
      </c>
      <c r="G10" s="23">
        <f>H10*0.5</f>
        <v>4.885</v>
      </c>
      <c r="H10" s="23">
        <v>9.77</v>
      </c>
      <c r="I10" s="1">
        <v>7.7</v>
      </c>
      <c r="J10" s="38">
        <f>K10/500</f>
        <v>0.0012688311688311687</v>
      </c>
      <c r="K10" s="23">
        <f>L10*0.5</f>
        <v>0.6344155844155843</v>
      </c>
      <c r="L10" s="23">
        <f aca="true" t="shared" si="0" ref="L10:L15">H10/I10</f>
        <v>1.2688311688311686</v>
      </c>
    </row>
    <row r="11" spans="1:12" ht="15.75" customHeight="1">
      <c r="A11" s="80"/>
      <c r="B11" s="7" t="s">
        <v>3</v>
      </c>
      <c r="C11" s="8">
        <v>10</v>
      </c>
      <c r="D11" s="8"/>
      <c r="E11" s="7">
        <v>375</v>
      </c>
      <c r="F11" s="24">
        <f>G11/375</f>
        <v>0.02</v>
      </c>
      <c r="G11" s="9">
        <f>H11*0.375</f>
        <v>7.5</v>
      </c>
      <c r="H11" s="9">
        <v>20</v>
      </c>
      <c r="I11" s="1">
        <v>7.7</v>
      </c>
      <c r="J11" s="24">
        <f>K11/375</f>
        <v>0.0025974025974025974</v>
      </c>
      <c r="K11" s="9">
        <f>L11*0.375</f>
        <v>0.974025974025974</v>
      </c>
      <c r="L11" s="23">
        <f t="shared" si="0"/>
        <v>2.5974025974025974</v>
      </c>
    </row>
    <row r="12" spans="1:12" ht="12.75">
      <c r="A12" s="76"/>
      <c r="B12" s="7" t="s">
        <v>3</v>
      </c>
      <c r="C12" s="8">
        <v>10</v>
      </c>
      <c r="D12" s="8"/>
      <c r="E12" s="7">
        <v>100</v>
      </c>
      <c r="F12" s="24">
        <f>G12/100</f>
        <v>0.029500000000000002</v>
      </c>
      <c r="G12" s="9">
        <f>H12*0.1</f>
        <v>2.95</v>
      </c>
      <c r="H12" s="9">
        <v>29.5</v>
      </c>
      <c r="I12" s="1">
        <v>7.7</v>
      </c>
      <c r="J12" s="24">
        <f>K12/100</f>
        <v>0.0038311688311688315</v>
      </c>
      <c r="K12" s="9">
        <f>L12*0.1</f>
        <v>0.38311688311688313</v>
      </c>
      <c r="L12" s="23">
        <f t="shared" si="0"/>
        <v>3.831168831168831</v>
      </c>
    </row>
    <row r="13" spans="1:12" ht="29.25" customHeight="1">
      <c r="A13" s="28" t="s">
        <v>24</v>
      </c>
      <c r="B13" s="7" t="s">
        <v>3</v>
      </c>
      <c r="C13" s="8">
        <v>10</v>
      </c>
      <c r="D13" s="8"/>
      <c r="E13" s="7">
        <v>100</v>
      </c>
      <c r="F13" s="38">
        <f>H13/1000</f>
        <v>0.06</v>
      </c>
      <c r="G13" s="23">
        <f>E13*F13</f>
        <v>6</v>
      </c>
      <c r="H13" s="20">
        <v>60</v>
      </c>
      <c r="I13" s="1">
        <v>7.7</v>
      </c>
      <c r="J13" s="38">
        <f>L13/1000</f>
        <v>0.007792207792207792</v>
      </c>
      <c r="K13" s="23">
        <f>I13*J13</f>
        <v>0.060000000000000005</v>
      </c>
      <c r="L13" s="23">
        <f t="shared" si="0"/>
        <v>7.792207792207792</v>
      </c>
    </row>
    <row r="14" spans="1:12" ht="12.75" hidden="1">
      <c r="A14" s="10" t="s">
        <v>25</v>
      </c>
      <c r="B14" s="7" t="s">
        <v>3</v>
      </c>
      <c r="C14" s="8">
        <v>100</v>
      </c>
      <c r="D14" s="8">
        <v>100</v>
      </c>
      <c r="E14" s="8">
        <v>100</v>
      </c>
      <c r="F14" s="24">
        <f>G14/100</f>
        <v>0.7896000000000001</v>
      </c>
      <c r="G14" s="9">
        <f>H14*0.1</f>
        <v>78.96000000000001</v>
      </c>
      <c r="H14" s="9">
        <v>789.6</v>
      </c>
      <c r="I14" s="1">
        <v>7.7</v>
      </c>
      <c r="J14" s="24">
        <f>K14/100</f>
        <v>0.10254545454545455</v>
      </c>
      <c r="K14" s="9">
        <f>L14*0.1</f>
        <v>10.254545454545456</v>
      </c>
      <c r="L14" s="23">
        <f t="shared" si="0"/>
        <v>102.54545454545455</v>
      </c>
    </row>
    <row r="15" spans="1:12" ht="25.5">
      <c r="A15" s="10" t="s">
        <v>26</v>
      </c>
      <c r="B15" s="7" t="s">
        <v>2</v>
      </c>
      <c r="C15" s="8">
        <v>200</v>
      </c>
      <c r="D15" s="8">
        <v>200</v>
      </c>
      <c r="E15" s="8"/>
      <c r="F15" s="11" t="s">
        <v>1</v>
      </c>
      <c r="G15" s="9">
        <f>H15*0.2</f>
        <v>60.400000000000006</v>
      </c>
      <c r="H15" s="9">
        <v>302</v>
      </c>
      <c r="I15" s="1">
        <v>7.7</v>
      </c>
      <c r="J15" s="11" t="s">
        <v>1</v>
      </c>
      <c r="K15" s="9">
        <f>L15*0.2</f>
        <v>7.8441558441558445</v>
      </c>
      <c r="L15" s="23">
        <f t="shared" si="0"/>
        <v>39.22077922077922</v>
      </c>
    </row>
    <row r="16" spans="1:9" s="2" customFormat="1" ht="17.25" customHeight="1">
      <c r="A16" s="77" t="s">
        <v>29</v>
      </c>
      <c r="B16" s="77"/>
      <c r="C16" s="77"/>
      <c r="D16" s="77"/>
      <c r="E16" s="77"/>
      <c r="F16" s="77"/>
      <c r="G16" s="77"/>
      <c r="H16" s="77"/>
      <c r="I16" s="1">
        <v>7.7</v>
      </c>
    </row>
    <row r="17" spans="1:12" ht="25.5" customHeight="1">
      <c r="A17" s="29" t="s">
        <v>49</v>
      </c>
      <c r="B17" s="7" t="s">
        <v>3</v>
      </c>
      <c r="C17" s="8">
        <v>10</v>
      </c>
      <c r="D17" s="8">
        <v>5</v>
      </c>
      <c r="E17" s="8">
        <v>10</v>
      </c>
      <c r="F17" s="26">
        <f>G17/10</f>
        <v>0.45</v>
      </c>
      <c r="G17" s="9">
        <f>H17*0.01</f>
        <v>4.5</v>
      </c>
      <c r="H17" s="9">
        <v>450</v>
      </c>
      <c r="I17" s="1">
        <v>7.7</v>
      </c>
      <c r="J17" s="26">
        <f>K17/10</f>
        <v>0.05844155844155844</v>
      </c>
      <c r="K17" s="9">
        <f>L17*0.01</f>
        <v>0.5844155844155844</v>
      </c>
      <c r="L17" s="9">
        <f>H17/I17</f>
        <v>58.44155844155844</v>
      </c>
    </row>
    <row r="18" spans="1:12" ht="12.75">
      <c r="A18" s="28" t="s">
        <v>27</v>
      </c>
      <c r="B18" s="7" t="s">
        <v>3</v>
      </c>
      <c r="C18" s="8">
        <v>10</v>
      </c>
      <c r="D18" s="8">
        <v>1</v>
      </c>
      <c r="E18" s="7">
        <v>10</v>
      </c>
      <c r="F18" s="26">
        <f>G18/10</f>
        <v>0.45</v>
      </c>
      <c r="G18" s="9">
        <f>H18*0.01</f>
        <v>4.5</v>
      </c>
      <c r="H18" s="9">
        <v>450</v>
      </c>
      <c r="I18" s="1">
        <v>7.7</v>
      </c>
      <c r="J18" s="26">
        <f>K18/10</f>
        <v>0.05844155844155844</v>
      </c>
      <c r="K18" s="9">
        <f>L18*0.01</f>
        <v>0.5844155844155844</v>
      </c>
      <c r="L18" s="9">
        <f>H18/I18</f>
        <v>58.44155844155844</v>
      </c>
    </row>
    <row r="19" spans="1:12" ht="12.75">
      <c r="A19" s="6" t="s">
        <v>28</v>
      </c>
      <c r="B19" s="7" t="s">
        <v>2</v>
      </c>
      <c r="C19" s="8">
        <v>10</v>
      </c>
      <c r="D19" s="8">
        <v>10</v>
      </c>
      <c r="E19" s="8">
        <v>10</v>
      </c>
      <c r="F19" s="26">
        <f>G19/10</f>
        <v>0.1</v>
      </c>
      <c r="G19" s="9">
        <f>H19*0.01</f>
        <v>1</v>
      </c>
      <c r="H19" s="9">
        <v>100</v>
      </c>
      <c r="I19" s="1">
        <v>7.7</v>
      </c>
      <c r="J19" s="26">
        <f>K19/10</f>
        <v>0.012987012987012986</v>
      </c>
      <c r="K19" s="9">
        <f>L19*0.01</f>
        <v>0.12987012987012986</v>
      </c>
      <c r="L19" s="9">
        <f>H19/I19</f>
        <v>12.987012987012987</v>
      </c>
    </row>
    <row r="20" spans="1:9" s="2" customFormat="1" ht="17.25" customHeight="1">
      <c r="A20" s="77" t="s">
        <v>30</v>
      </c>
      <c r="B20" s="77"/>
      <c r="C20" s="77"/>
      <c r="D20" s="77"/>
      <c r="E20" s="77"/>
      <c r="F20" s="77"/>
      <c r="G20" s="77"/>
      <c r="H20" s="77"/>
      <c r="I20" s="1">
        <v>7.7</v>
      </c>
    </row>
    <row r="21" spans="1:12" ht="27.75" customHeight="1">
      <c r="A21" s="10" t="s">
        <v>32</v>
      </c>
      <c r="B21" s="7" t="s">
        <v>3</v>
      </c>
      <c r="C21" s="8">
        <v>10</v>
      </c>
      <c r="D21" s="8">
        <v>8</v>
      </c>
      <c r="E21" s="7">
        <v>4</v>
      </c>
      <c r="F21" s="24">
        <f>G21/4</f>
        <v>2.1</v>
      </c>
      <c r="G21" s="9">
        <f>H21*0.004</f>
        <v>8.4</v>
      </c>
      <c r="H21" s="9">
        <v>2100</v>
      </c>
      <c r="I21" s="1">
        <v>7.7</v>
      </c>
      <c r="J21" s="24">
        <f>K21/4</f>
        <v>0.27272727272727276</v>
      </c>
      <c r="K21" s="9">
        <f>L21*0.004</f>
        <v>1.090909090909091</v>
      </c>
      <c r="L21" s="9">
        <f aca="true" t="shared" si="1" ref="L21:L33">H21/I21</f>
        <v>272.72727272727275</v>
      </c>
    </row>
    <row r="22" spans="1:12" s="2" customFormat="1" ht="12.75">
      <c r="A22" s="75" t="s">
        <v>33</v>
      </c>
      <c r="B22" s="18" t="s">
        <v>3</v>
      </c>
      <c r="C22" s="36">
        <v>100</v>
      </c>
      <c r="D22" s="7">
        <v>100</v>
      </c>
      <c r="E22" s="7">
        <v>100</v>
      </c>
      <c r="F22" s="27">
        <f>G22/100</f>
        <v>0.22</v>
      </c>
      <c r="G22" s="20">
        <f>H22*0.1</f>
        <v>22</v>
      </c>
      <c r="H22" s="20">
        <v>220</v>
      </c>
      <c r="I22" s="1">
        <v>7.7</v>
      </c>
      <c r="J22" s="27">
        <f>K22/100</f>
        <v>0.02857142857142857</v>
      </c>
      <c r="K22" s="20">
        <f>L22*0.1</f>
        <v>2.857142857142857</v>
      </c>
      <c r="L22" s="9">
        <f t="shared" si="1"/>
        <v>28.57142857142857</v>
      </c>
    </row>
    <row r="23" spans="1:12" s="2" customFormat="1" ht="12.75">
      <c r="A23" s="76"/>
      <c r="B23" s="7" t="s">
        <v>3</v>
      </c>
      <c r="C23" s="8">
        <v>50</v>
      </c>
      <c r="D23" s="7">
        <v>50</v>
      </c>
      <c r="E23" s="7">
        <v>50</v>
      </c>
      <c r="F23" s="24">
        <f>G23/50</f>
        <v>0.22</v>
      </c>
      <c r="G23" s="9">
        <f>H23*0.05</f>
        <v>11</v>
      </c>
      <c r="H23" s="9">
        <v>220</v>
      </c>
      <c r="I23" s="1">
        <v>7.7</v>
      </c>
      <c r="J23" s="24">
        <f>K23/50</f>
        <v>0.02857142857142857</v>
      </c>
      <c r="K23" s="9">
        <f>L23*0.05</f>
        <v>1.4285714285714286</v>
      </c>
      <c r="L23" s="9">
        <f t="shared" si="1"/>
        <v>28.57142857142857</v>
      </c>
    </row>
    <row r="24" spans="1:12" ht="25.5">
      <c r="A24" s="10" t="s">
        <v>34</v>
      </c>
      <c r="B24" s="7" t="s">
        <v>3</v>
      </c>
      <c r="C24" s="8">
        <v>10</v>
      </c>
      <c r="D24" s="8">
        <v>10</v>
      </c>
      <c r="E24" s="7">
        <v>100</v>
      </c>
      <c r="F24" s="24">
        <f>G24/100</f>
        <v>0.38</v>
      </c>
      <c r="G24" s="9">
        <f>H24*0.1</f>
        <v>38</v>
      </c>
      <c r="H24" s="9">
        <v>380</v>
      </c>
      <c r="I24" s="1">
        <v>7.7</v>
      </c>
      <c r="J24" s="24">
        <f>K24/100</f>
        <v>0.04935064935064935</v>
      </c>
      <c r="K24" s="9">
        <f>L24*0.1</f>
        <v>4.935064935064935</v>
      </c>
      <c r="L24" s="9">
        <f t="shared" si="1"/>
        <v>49.35064935064935</v>
      </c>
    </row>
    <row r="25" spans="1:12" ht="12.75">
      <c r="A25" s="10" t="s">
        <v>35</v>
      </c>
      <c r="B25" s="7" t="s">
        <v>3</v>
      </c>
      <c r="C25" s="8">
        <v>10</v>
      </c>
      <c r="D25" s="8">
        <v>10</v>
      </c>
      <c r="E25" s="7">
        <v>100</v>
      </c>
      <c r="F25" s="24">
        <f>G25/100</f>
        <v>0.49</v>
      </c>
      <c r="G25" s="9">
        <f>H25*0.1</f>
        <v>49</v>
      </c>
      <c r="H25" s="9">
        <v>490</v>
      </c>
      <c r="I25" s="1">
        <v>7.7</v>
      </c>
      <c r="J25" s="24">
        <f>K25/100</f>
        <v>0.06363636363636363</v>
      </c>
      <c r="K25" s="9">
        <f>L25*0.1</f>
        <v>6.363636363636363</v>
      </c>
      <c r="L25" s="9">
        <f t="shared" si="1"/>
        <v>63.63636363636363</v>
      </c>
    </row>
    <row r="26" spans="1:12" ht="25.5">
      <c r="A26" s="10" t="s">
        <v>36</v>
      </c>
      <c r="B26" s="7" t="s">
        <v>3</v>
      </c>
      <c r="C26" s="8">
        <v>10</v>
      </c>
      <c r="D26" s="8">
        <v>5</v>
      </c>
      <c r="E26" s="7">
        <v>50</v>
      </c>
      <c r="F26" s="24">
        <f>G26/50</f>
        <v>0.8</v>
      </c>
      <c r="G26" s="9">
        <f>H26*0.05</f>
        <v>40</v>
      </c>
      <c r="H26" s="39">
        <v>800</v>
      </c>
      <c r="I26" s="1">
        <v>7.7</v>
      </c>
      <c r="J26" s="24">
        <f>K26/50</f>
        <v>0.10389610389610389</v>
      </c>
      <c r="K26" s="9">
        <f>L26*0.05</f>
        <v>5.194805194805195</v>
      </c>
      <c r="L26" s="9">
        <f t="shared" si="1"/>
        <v>103.8961038961039</v>
      </c>
    </row>
    <row r="27" spans="1:12" ht="12.75">
      <c r="A27" s="10" t="s">
        <v>37</v>
      </c>
      <c r="B27" s="7" t="s">
        <v>3</v>
      </c>
      <c r="C27" s="8">
        <v>10</v>
      </c>
      <c r="D27" s="8">
        <v>5</v>
      </c>
      <c r="E27" s="7">
        <v>50</v>
      </c>
      <c r="F27" s="24">
        <f>G27/50</f>
        <v>0.6216</v>
      </c>
      <c r="G27" s="9">
        <f>H27*0.05</f>
        <v>31.080000000000002</v>
      </c>
      <c r="H27" s="20">
        <v>621.6</v>
      </c>
      <c r="I27" s="1">
        <v>7.7</v>
      </c>
      <c r="J27" s="24">
        <f>K27/50</f>
        <v>0.08072727272727274</v>
      </c>
      <c r="K27" s="9">
        <f>L27*0.05</f>
        <v>4.036363636363637</v>
      </c>
      <c r="L27" s="9">
        <f t="shared" si="1"/>
        <v>80.72727272727273</v>
      </c>
    </row>
    <row r="28" spans="1:12" ht="12.75">
      <c r="A28" s="10" t="s">
        <v>38</v>
      </c>
      <c r="B28" s="7" t="s">
        <v>2</v>
      </c>
      <c r="C28" s="8">
        <v>10</v>
      </c>
      <c r="D28" s="8">
        <v>5</v>
      </c>
      <c r="E28" s="7"/>
      <c r="F28" s="24"/>
      <c r="G28" s="9">
        <f>H28*0.005</f>
        <v>0.54</v>
      </c>
      <c r="H28" s="20">
        <v>108</v>
      </c>
      <c r="I28" s="1">
        <v>7.7</v>
      </c>
      <c r="J28" s="24"/>
      <c r="K28" s="9">
        <f>L28*0.005</f>
        <v>0.07012987012987014</v>
      </c>
      <c r="L28" s="9">
        <f t="shared" si="1"/>
        <v>14.025974025974026</v>
      </c>
    </row>
    <row r="29" spans="1:12" ht="12.75">
      <c r="A29" s="10" t="s">
        <v>39</v>
      </c>
      <c r="B29" s="7" t="s">
        <v>3</v>
      </c>
      <c r="C29" s="8">
        <v>100</v>
      </c>
      <c r="D29" s="8">
        <v>100</v>
      </c>
      <c r="E29" s="7">
        <v>10</v>
      </c>
      <c r="F29" s="24">
        <f>G29/10</f>
        <v>2.1</v>
      </c>
      <c r="G29" s="9">
        <f>H29*0.01</f>
        <v>21</v>
      </c>
      <c r="H29" s="9">
        <v>2100</v>
      </c>
      <c r="I29" s="1">
        <v>7.7</v>
      </c>
      <c r="J29" s="24">
        <f>K29/10</f>
        <v>0.27272727272727276</v>
      </c>
      <c r="K29" s="9">
        <f>L29*0.01</f>
        <v>2.7272727272727275</v>
      </c>
      <c r="L29" s="9">
        <f t="shared" si="1"/>
        <v>272.72727272727275</v>
      </c>
    </row>
    <row r="30" spans="1:12" ht="12.75">
      <c r="A30" s="10" t="s">
        <v>40</v>
      </c>
      <c r="B30" s="7" t="s">
        <v>3</v>
      </c>
      <c r="C30" s="8">
        <v>100</v>
      </c>
      <c r="D30" s="8">
        <v>100</v>
      </c>
      <c r="E30" s="7">
        <v>20</v>
      </c>
      <c r="F30" s="24">
        <f>G30/20</f>
        <v>1.35</v>
      </c>
      <c r="G30" s="9">
        <f>H30*0.02</f>
        <v>27</v>
      </c>
      <c r="H30" s="9">
        <v>1350</v>
      </c>
      <c r="I30" s="1">
        <v>7.7</v>
      </c>
      <c r="J30" s="24">
        <f>K30/20</f>
        <v>0.17532467532467533</v>
      </c>
      <c r="K30" s="9">
        <f>L30*0.02</f>
        <v>3.5064935064935066</v>
      </c>
      <c r="L30" s="9">
        <f t="shared" si="1"/>
        <v>175.32467532467533</v>
      </c>
    </row>
    <row r="31" spans="1:12" ht="12.75">
      <c r="A31" s="87" t="s">
        <v>41</v>
      </c>
      <c r="B31" s="89" t="s">
        <v>2</v>
      </c>
      <c r="C31" s="8">
        <v>50</v>
      </c>
      <c r="D31" s="8">
        <v>50</v>
      </c>
      <c r="E31" s="7"/>
      <c r="F31" s="24"/>
      <c r="G31" s="9">
        <f>H31*0.05</f>
        <v>52.5</v>
      </c>
      <c r="H31" s="9">
        <v>1050</v>
      </c>
      <c r="I31" s="1">
        <v>7.7</v>
      </c>
      <c r="J31" s="24"/>
      <c r="K31" s="9">
        <f>L31*0.05</f>
        <v>6.818181818181819</v>
      </c>
      <c r="L31" s="9">
        <f t="shared" si="1"/>
        <v>136.36363636363637</v>
      </c>
    </row>
    <row r="32" spans="1:12" ht="12.75">
      <c r="A32" s="88"/>
      <c r="B32" s="90"/>
      <c r="C32" s="8">
        <v>100</v>
      </c>
      <c r="D32" s="8">
        <v>100</v>
      </c>
      <c r="E32" s="8"/>
      <c r="F32" s="37"/>
      <c r="G32" s="23">
        <f>H32*0.1</f>
        <v>105</v>
      </c>
      <c r="H32" s="37">
        <v>1050</v>
      </c>
      <c r="I32" s="1">
        <v>7.7</v>
      </c>
      <c r="J32" s="37"/>
      <c r="K32" s="23">
        <f>L32*0.1</f>
        <v>13.636363636363638</v>
      </c>
      <c r="L32" s="9">
        <f t="shared" si="1"/>
        <v>136.36363636363637</v>
      </c>
    </row>
    <row r="33" spans="1:12" ht="26.25" customHeight="1">
      <c r="A33" s="10" t="s">
        <v>42</v>
      </c>
      <c r="B33" s="7" t="s">
        <v>3</v>
      </c>
      <c r="C33" s="8">
        <v>10</v>
      </c>
      <c r="D33" s="8">
        <v>10</v>
      </c>
      <c r="E33" s="8">
        <v>2</v>
      </c>
      <c r="F33" s="9">
        <f>G33/2</f>
        <v>1.5</v>
      </c>
      <c r="G33" s="9">
        <f>H33*0.002</f>
        <v>3</v>
      </c>
      <c r="H33" s="9">
        <v>1500</v>
      </c>
      <c r="I33" s="1">
        <v>7.7</v>
      </c>
      <c r="J33" s="9">
        <f>K33/2</f>
        <v>0.1948051948051948</v>
      </c>
      <c r="K33" s="9">
        <f>L33*0.002</f>
        <v>0.3896103896103896</v>
      </c>
      <c r="L33" s="9">
        <f t="shared" si="1"/>
        <v>194.8051948051948</v>
      </c>
    </row>
    <row r="34" spans="1:12" s="2" customFormat="1" ht="21.75" customHeight="1" hidden="1">
      <c r="A34" s="40" t="s">
        <v>43</v>
      </c>
      <c r="B34" s="30"/>
      <c r="C34" s="31"/>
      <c r="D34" s="31"/>
      <c r="E34" s="32"/>
      <c r="F34" s="33"/>
      <c r="G34" s="16"/>
      <c r="H34" s="16"/>
      <c r="I34" s="1">
        <v>7.7</v>
      </c>
      <c r="J34" s="33"/>
      <c r="K34" s="16"/>
      <c r="L34" s="37">
        <f>H34/I34</f>
        <v>0</v>
      </c>
    </row>
    <row r="35" spans="1:12" s="2" customFormat="1" ht="12.75" hidden="1">
      <c r="A35" s="34" t="s">
        <v>50</v>
      </c>
      <c r="B35" s="30"/>
      <c r="C35" s="31"/>
      <c r="D35" s="31"/>
      <c r="E35" s="32"/>
      <c r="F35" s="33"/>
      <c r="G35" s="16"/>
      <c r="H35" s="16"/>
      <c r="I35" s="1">
        <v>7.7</v>
      </c>
      <c r="J35" s="33"/>
      <c r="K35" s="16"/>
      <c r="L35" s="37">
        <f>H35/I35</f>
        <v>0</v>
      </c>
    </row>
    <row r="36" spans="1:12" s="2" customFormat="1" ht="12.75" hidden="1">
      <c r="A36" s="34" t="s">
        <v>44</v>
      </c>
      <c r="B36" s="30"/>
      <c r="C36" s="31"/>
      <c r="D36" s="31"/>
      <c r="E36" s="32"/>
      <c r="F36" s="33"/>
      <c r="G36" s="16"/>
      <c r="H36" s="16"/>
      <c r="I36" s="1">
        <v>7.7</v>
      </c>
      <c r="J36" s="33"/>
      <c r="K36" s="16"/>
      <c r="L36" s="37">
        <f>H36/I36</f>
        <v>0</v>
      </c>
    </row>
    <row r="37" spans="1:12" s="2" customFormat="1" ht="12.75" hidden="1">
      <c r="A37" s="34" t="s">
        <v>45</v>
      </c>
      <c r="B37" s="30"/>
      <c r="C37" s="31"/>
      <c r="D37" s="31"/>
      <c r="E37" s="32"/>
      <c r="F37" s="33"/>
      <c r="G37" s="16"/>
      <c r="H37" s="16"/>
      <c r="I37" s="1">
        <v>7.7</v>
      </c>
      <c r="J37" s="33"/>
      <c r="K37" s="16"/>
      <c r="L37" s="37">
        <f>H37/I37</f>
        <v>0</v>
      </c>
    </row>
    <row r="38" spans="1:12" s="2" customFormat="1" ht="12.75" hidden="1">
      <c r="A38" s="34" t="s">
        <v>51</v>
      </c>
      <c r="B38" s="30"/>
      <c r="C38" s="31"/>
      <c r="D38" s="31"/>
      <c r="E38" s="32"/>
      <c r="F38" s="33"/>
      <c r="G38" s="16"/>
      <c r="H38" s="16"/>
      <c r="I38" s="1">
        <v>7.7</v>
      </c>
      <c r="J38" s="33"/>
      <c r="K38" s="16"/>
      <c r="L38" s="37">
        <f>H38/I38</f>
        <v>0</v>
      </c>
    </row>
    <row r="39" spans="1:12" ht="21" customHeight="1">
      <c r="A39" s="21" t="s">
        <v>105</v>
      </c>
      <c r="H39" s="1"/>
      <c r="L39" s="1"/>
    </row>
    <row r="40" spans="1:12" ht="17.25" customHeight="1">
      <c r="A40" s="22" t="s">
        <v>46</v>
      </c>
      <c r="H40" s="1"/>
      <c r="L40" s="1"/>
    </row>
  </sheetData>
  <sheetProtection/>
  <mergeCells count="18">
    <mergeCell ref="C2:L2"/>
    <mergeCell ref="A1:L1"/>
    <mergeCell ref="A31:A32"/>
    <mergeCell ref="B31:B32"/>
    <mergeCell ref="J3:L3"/>
    <mergeCell ref="A5:H5"/>
    <mergeCell ref="E3:E4"/>
    <mergeCell ref="F3:H3"/>
    <mergeCell ref="A10:A12"/>
    <mergeCell ref="A9:H9"/>
    <mergeCell ref="A3:A4"/>
    <mergeCell ref="B3:B4"/>
    <mergeCell ref="C3:C4"/>
    <mergeCell ref="D3:D4"/>
    <mergeCell ref="A22:A23"/>
    <mergeCell ref="A7:H7"/>
    <mergeCell ref="A16:H16"/>
    <mergeCell ref="A20:H20"/>
  </mergeCells>
  <printOptions/>
  <pageMargins left="0.42" right="0.29" top="0.2" bottom="0.25" header="0.2" footer="0.3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1">
      <selection activeCell="L29" sqref="L29"/>
    </sheetView>
  </sheetViews>
  <sheetFormatPr defaultColWidth="9.00390625" defaultRowHeight="12.75"/>
  <cols>
    <col min="1" max="1" width="3.00390625" style="41" customWidth="1"/>
    <col min="2" max="2" width="53.625" style="41" customWidth="1"/>
    <col min="3" max="3" width="3.625" style="41" customWidth="1"/>
    <col min="4" max="4" width="5.625" style="41" customWidth="1"/>
    <col min="5" max="5" width="5.75390625" style="41" customWidth="1"/>
    <col min="6" max="6" width="6.00390625" style="41" customWidth="1"/>
    <col min="7" max="7" width="5.625" style="41" customWidth="1"/>
    <col min="8" max="8" width="5.375" style="41" customWidth="1"/>
    <col min="9" max="9" width="6.25390625" style="41" customWidth="1"/>
    <col min="10" max="16384" width="9.125" style="41" customWidth="1"/>
  </cols>
  <sheetData>
    <row r="1" spans="2:8" ht="45" customHeight="1">
      <c r="B1" s="105" t="s">
        <v>84</v>
      </c>
      <c r="C1" s="106"/>
      <c r="D1" s="106"/>
      <c r="E1" s="106"/>
      <c r="F1" s="106"/>
      <c r="G1" s="106"/>
      <c r="H1" s="106"/>
    </row>
    <row r="2" spans="2:15" ht="11.25" customHeight="1">
      <c r="B2" s="107" t="s">
        <v>83</v>
      </c>
      <c r="C2" s="109"/>
      <c r="D2" s="109"/>
      <c r="E2" s="109"/>
      <c r="F2" s="109"/>
      <c r="G2" s="109"/>
      <c r="H2" s="109"/>
      <c r="I2" s="43"/>
      <c r="J2" s="43"/>
      <c r="K2" s="43"/>
      <c r="L2" s="43"/>
      <c r="M2" s="43"/>
      <c r="N2" s="43"/>
      <c r="O2" s="44"/>
    </row>
    <row r="3" spans="2:15" ht="11.25" customHeight="1">
      <c r="B3" s="107" t="s">
        <v>87</v>
      </c>
      <c r="C3" s="109"/>
      <c r="D3" s="109"/>
      <c r="E3" s="109"/>
      <c r="F3" s="109"/>
      <c r="G3" s="109"/>
      <c r="H3" s="109"/>
      <c r="I3" s="43"/>
      <c r="J3" s="43"/>
      <c r="K3" s="43"/>
      <c r="L3" s="43"/>
      <c r="M3" s="43"/>
      <c r="N3" s="43"/>
      <c r="O3" s="44"/>
    </row>
    <row r="4" spans="2:15" ht="11.25" customHeight="1">
      <c r="B4" s="110" t="s">
        <v>100</v>
      </c>
      <c r="C4" s="111"/>
      <c r="D4" s="111"/>
      <c r="E4" s="111"/>
      <c r="F4" s="111"/>
      <c r="G4" s="111"/>
      <c r="H4" s="111"/>
      <c r="I4" s="43"/>
      <c r="J4" s="43"/>
      <c r="K4" s="43"/>
      <c r="L4" s="43"/>
      <c r="M4" s="43"/>
      <c r="N4" s="43"/>
      <c r="O4" s="44"/>
    </row>
    <row r="5" spans="2:15" ht="11.25" customHeight="1">
      <c r="B5" s="112" t="s">
        <v>92</v>
      </c>
      <c r="C5" s="113"/>
      <c r="D5" s="65"/>
      <c r="E5" s="65"/>
      <c r="F5" s="65"/>
      <c r="G5" s="65"/>
      <c r="H5" s="65"/>
      <c r="I5" s="43"/>
      <c r="J5" s="43"/>
      <c r="K5" s="43"/>
      <c r="L5" s="43"/>
      <c r="M5" s="43"/>
      <c r="N5" s="43"/>
      <c r="O5" s="44"/>
    </row>
    <row r="6" spans="2:15" ht="15.75" customHeight="1">
      <c r="B6" s="107" t="s">
        <v>93</v>
      </c>
      <c r="C6" s="109"/>
      <c r="D6" s="109"/>
      <c r="E6" s="109"/>
      <c r="F6" s="109"/>
      <c r="G6" s="109"/>
      <c r="H6" s="109"/>
      <c r="I6" s="43"/>
      <c r="J6" s="43"/>
      <c r="K6" s="43"/>
      <c r="L6" s="43"/>
      <c r="M6" s="43"/>
      <c r="N6" s="43"/>
      <c r="O6" s="44"/>
    </row>
    <row r="7" spans="2:15" ht="6.75" customHeight="1" hidden="1">
      <c r="B7" s="107"/>
      <c r="C7" s="109"/>
      <c r="D7" s="109"/>
      <c r="E7" s="109"/>
      <c r="F7" s="109"/>
      <c r="G7" s="109"/>
      <c r="H7" s="109"/>
      <c r="I7" s="43"/>
      <c r="J7" s="43"/>
      <c r="K7" s="43"/>
      <c r="L7" s="43"/>
      <c r="M7" s="43"/>
      <c r="N7" s="43"/>
      <c r="O7" s="44"/>
    </row>
    <row r="8" spans="1:12" ht="14.25" customHeight="1">
      <c r="A8" s="107" t="s">
        <v>52</v>
      </c>
      <c r="B8" s="107"/>
      <c r="C8" s="107"/>
      <c r="D8" s="107"/>
      <c r="E8" s="107"/>
      <c r="F8" s="107"/>
      <c r="G8" s="107"/>
      <c r="H8" s="107"/>
      <c r="I8" s="107"/>
      <c r="L8" s="63"/>
    </row>
    <row r="9" spans="1:11" ht="14.25" customHeight="1">
      <c r="A9" s="108" t="s">
        <v>102</v>
      </c>
      <c r="B9" s="108"/>
      <c r="C9" s="108"/>
      <c r="D9" s="108"/>
      <c r="E9" s="108"/>
      <c r="F9" s="108"/>
      <c r="G9" s="108"/>
      <c r="H9" s="108"/>
      <c r="I9" s="108"/>
      <c r="K9" s="41" t="s">
        <v>88</v>
      </c>
    </row>
    <row r="10" spans="1:9" ht="9" customHeight="1">
      <c r="A10" s="99" t="s">
        <v>4</v>
      </c>
      <c r="B10" s="99"/>
      <c r="C10" s="100" t="s">
        <v>53</v>
      </c>
      <c r="D10" s="70" t="s">
        <v>54</v>
      </c>
      <c r="E10" s="70" t="s">
        <v>96</v>
      </c>
      <c r="F10" s="70" t="s">
        <v>55</v>
      </c>
      <c r="G10" s="72" t="s">
        <v>56</v>
      </c>
      <c r="H10" s="72"/>
      <c r="I10" s="72"/>
    </row>
    <row r="11" spans="1:9" ht="49.5" customHeight="1">
      <c r="A11" s="99"/>
      <c r="B11" s="99"/>
      <c r="C11" s="100"/>
      <c r="D11" s="70"/>
      <c r="E11" s="70"/>
      <c r="F11" s="71"/>
      <c r="G11" s="62" t="s">
        <v>57</v>
      </c>
      <c r="H11" s="62" t="s">
        <v>58</v>
      </c>
      <c r="I11" s="62" t="s">
        <v>94</v>
      </c>
    </row>
    <row r="12" spans="1:9" ht="13.5">
      <c r="A12" s="73" t="s">
        <v>101</v>
      </c>
      <c r="B12" s="73"/>
      <c r="C12" s="73"/>
      <c r="D12" s="73"/>
      <c r="E12" s="73"/>
      <c r="F12" s="73"/>
      <c r="G12" s="73"/>
      <c r="H12" s="73"/>
      <c r="I12" s="74"/>
    </row>
    <row r="13" spans="1:9" s="47" customFormat="1" ht="22.5" customHeight="1">
      <c r="A13" s="93" t="s">
        <v>60</v>
      </c>
      <c r="B13" s="93"/>
      <c r="C13" s="45" t="s">
        <v>3</v>
      </c>
      <c r="D13" s="45">
        <v>100</v>
      </c>
      <c r="E13" s="45">
        <v>100</v>
      </c>
      <c r="F13" s="45">
        <v>50</v>
      </c>
      <c r="G13" s="46">
        <f>H13/50</f>
        <v>1.032</v>
      </c>
      <c r="H13" s="46">
        <f>I13*0.05</f>
        <v>51.6</v>
      </c>
      <c r="I13" s="46">
        <v>1032</v>
      </c>
    </row>
    <row r="14" spans="1:9" s="47" customFormat="1" ht="14.25" customHeight="1">
      <c r="A14" s="73" t="s">
        <v>9</v>
      </c>
      <c r="B14" s="73"/>
      <c r="C14" s="73"/>
      <c r="D14" s="73"/>
      <c r="E14" s="73"/>
      <c r="F14" s="73"/>
      <c r="G14" s="73"/>
      <c r="H14" s="73"/>
      <c r="I14" s="73"/>
    </row>
    <row r="15" spans="1:9" s="47" customFormat="1" ht="1.5" customHeight="1" hidden="1">
      <c r="A15" s="104"/>
      <c r="B15" s="104"/>
      <c r="C15" s="104"/>
      <c r="D15" s="104"/>
      <c r="E15" s="104"/>
      <c r="F15" s="104"/>
      <c r="G15" s="104"/>
      <c r="H15" s="104"/>
      <c r="I15" s="104"/>
    </row>
    <row r="16" spans="1:9" s="47" customFormat="1" ht="12" hidden="1">
      <c r="A16" s="104"/>
      <c r="B16" s="104"/>
      <c r="C16" s="104"/>
      <c r="D16" s="104"/>
      <c r="E16" s="104"/>
      <c r="F16" s="104"/>
      <c r="G16" s="104"/>
      <c r="H16" s="104"/>
      <c r="I16" s="104"/>
    </row>
    <row r="17" spans="1:9" s="47" customFormat="1" ht="7.5" customHeight="1" hidden="1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s="47" customFormat="1" ht="12.75" customHeight="1" hidden="1">
      <c r="A18" s="104"/>
      <c r="B18" s="104"/>
      <c r="C18" s="104"/>
      <c r="D18" s="104"/>
      <c r="E18" s="104"/>
      <c r="F18" s="104"/>
      <c r="G18" s="104"/>
      <c r="H18" s="104"/>
      <c r="I18" s="104"/>
    </row>
    <row r="19" spans="1:9" s="47" customFormat="1" ht="12">
      <c r="A19" s="103" t="s">
        <v>5</v>
      </c>
      <c r="B19" s="103"/>
      <c r="C19" s="45" t="s">
        <v>3</v>
      </c>
      <c r="D19" s="45">
        <v>10</v>
      </c>
      <c r="E19" s="45"/>
      <c r="F19" s="45">
        <v>100</v>
      </c>
      <c r="G19" s="46">
        <f>H19/100</f>
        <v>0.51</v>
      </c>
      <c r="H19" s="46">
        <f>I19*0.1</f>
        <v>51</v>
      </c>
      <c r="I19" s="46">
        <v>510</v>
      </c>
    </row>
    <row r="20" spans="1:9" s="47" customFormat="1" ht="13.5">
      <c r="A20" s="73" t="s">
        <v>6</v>
      </c>
      <c r="B20" s="73"/>
      <c r="C20" s="73"/>
      <c r="D20" s="73"/>
      <c r="E20" s="73"/>
      <c r="F20" s="73"/>
      <c r="G20" s="73"/>
      <c r="H20" s="73"/>
      <c r="I20" s="73"/>
    </row>
    <row r="21" spans="1:9" s="47" customFormat="1" ht="12">
      <c r="A21" s="101" t="s">
        <v>79</v>
      </c>
      <c r="B21" s="102"/>
      <c r="C21" s="45" t="s">
        <v>59</v>
      </c>
      <c r="D21" s="48">
        <v>200</v>
      </c>
      <c r="E21" s="48">
        <v>200</v>
      </c>
      <c r="F21" s="48"/>
      <c r="G21" s="49"/>
      <c r="H21" s="46">
        <f>I21*0.2</f>
        <v>118</v>
      </c>
      <c r="I21" s="46">
        <v>590</v>
      </c>
    </row>
    <row r="22" spans="1:9" s="47" customFormat="1" ht="11.25" customHeight="1">
      <c r="A22" s="133" t="s">
        <v>61</v>
      </c>
      <c r="B22" s="134"/>
      <c r="C22" s="52" t="s">
        <v>3</v>
      </c>
      <c r="D22" s="53">
        <v>10</v>
      </c>
      <c r="E22" s="53"/>
      <c r="F22" s="45">
        <v>100</v>
      </c>
      <c r="G22" s="46">
        <f>I22/1000</f>
        <v>0.09</v>
      </c>
      <c r="H22" s="46">
        <f>I22*0.1</f>
        <v>9</v>
      </c>
      <c r="I22" s="46">
        <v>90</v>
      </c>
    </row>
    <row r="23" spans="1:9" s="47" customFormat="1" ht="11.25" customHeight="1">
      <c r="A23" s="119" t="s">
        <v>62</v>
      </c>
      <c r="B23" s="120"/>
      <c r="C23" s="52" t="s">
        <v>3</v>
      </c>
      <c r="D23" s="53">
        <v>10</v>
      </c>
      <c r="E23" s="53"/>
      <c r="F23" s="45">
        <v>100</v>
      </c>
      <c r="G23" s="46">
        <f>I23/1000</f>
        <v>0.16</v>
      </c>
      <c r="H23" s="46">
        <f>I23*0.1</f>
        <v>16</v>
      </c>
      <c r="I23" s="46">
        <v>160</v>
      </c>
    </row>
    <row r="24" spans="1:9" s="47" customFormat="1" ht="15" customHeight="1">
      <c r="A24" s="121"/>
      <c r="B24" s="122"/>
      <c r="C24" s="45" t="s">
        <v>3</v>
      </c>
      <c r="D24" s="45">
        <v>10</v>
      </c>
      <c r="E24" s="45"/>
      <c r="F24" s="45">
        <v>375</v>
      </c>
      <c r="G24" s="46">
        <f>I24/1000</f>
        <v>0.086</v>
      </c>
      <c r="H24" s="46">
        <f>I24*0.375</f>
        <v>32.25</v>
      </c>
      <c r="I24" s="46">
        <v>86</v>
      </c>
    </row>
    <row r="25" spans="1:9" s="47" customFormat="1" ht="12" customHeight="1">
      <c r="A25" s="123"/>
      <c r="B25" s="124"/>
      <c r="C25" s="60" t="s">
        <v>3</v>
      </c>
      <c r="D25" s="60">
        <v>10</v>
      </c>
      <c r="E25" s="60"/>
      <c r="F25" s="60">
        <v>500</v>
      </c>
      <c r="G25" s="61">
        <f>I25/1000</f>
        <v>0.061</v>
      </c>
      <c r="H25" s="61">
        <f>I25*0.5</f>
        <v>30.5</v>
      </c>
      <c r="I25" s="61">
        <v>61</v>
      </c>
    </row>
    <row r="26" spans="1:9" s="47" customFormat="1" ht="13.5">
      <c r="A26" s="125" t="s">
        <v>10</v>
      </c>
      <c r="B26" s="126"/>
      <c r="C26" s="126"/>
      <c r="D26" s="126"/>
      <c r="E26" s="126"/>
      <c r="F26" s="126"/>
      <c r="G26" s="126"/>
      <c r="H26" s="126"/>
      <c r="I26" s="127"/>
    </row>
    <row r="27" spans="1:9" s="47" customFormat="1" ht="24.75" customHeight="1">
      <c r="A27" s="128" t="s">
        <v>12</v>
      </c>
      <c r="B27" s="128"/>
      <c r="C27" s="50" t="s">
        <v>3</v>
      </c>
      <c r="D27" s="50">
        <v>10</v>
      </c>
      <c r="E27" s="50">
        <v>5</v>
      </c>
      <c r="F27" s="50">
        <v>10</v>
      </c>
      <c r="G27" s="51">
        <f>H27/10</f>
        <v>0.77</v>
      </c>
      <c r="H27" s="51">
        <f>I27*0.01</f>
        <v>7.7</v>
      </c>
      <c r="I27" s="51">
        <v>770</v>
      </c>
    </row>
    <row r="28" spans="1:9" s="47" customFormat="1" ht="12">
      <c r="A28" s="128" t="s">
        <v>63</v>
      </c>
      <c r="B28" s="128"/>
      <c r="C28" s="50" t="s">
        <v>3</v>
      </c>
      <c r="D28" s="50">
        <v>10</v>
      </c>
      <c r="E28" s="50"/>
      <c r="F28" s="50">
        <v>10</v>
      </c>
      <c r="G28" s="51">
        <f>H28/10</f>
        <v>0.678</v>
      </c>
      <c r="H28" s="51">
        <f>I28*0.01</f>
        <v>6.78</v>
      </c>
      <c r="I28" s="51">
        <v>678</v>
      </c>
    </row>
    <row r="29" spans="1:9" s="47" customFormat="1" ht="12">
      <c r="A29" s="128" t="s">
        <v>64</v>
      </c>
      <c r="B29" s="128"/>
      <c r="C29" s="50" t="s">
        <v>59</v>
      </c>
      <c r="D29" s="50">
        <v>10</v>
      </c>
      <c r="E29" s="50">
        <v>10</v>
      </c>
      <c r="F29" s="50">
        <v>10</v>
      </c>
      <c r="G29" s="51">
        <f>I29/1000</f>
        <v>0.142</v>
      </c>
      <c r="H29" s="51">
        <f>I29*0.01</f>
        <v>1.42</v>
      </c>
      <c r="I29" s="51">
        <v>142</v>
      </c>
    </row>
    <row r="30" spans="1:9" s="47" customFormat="1" ht="12">
      <c r="A30" s="128" t="s">
        <v>91</v>
      </c>
      <c r="B30" s="128"/>
      <c r="C30" s="50" t="s">
        <v>3</v>
      </c>
      <c r="D30" s="50">
        <v>10</v>
      </c>
      <c r="E30" s="50"/>
      <c r="F30" s="50">
        <v>10</v>
      </c>
      <c r="G30" s="51">
        <f>I30/1000</f>
        <v>0.82</v>
      </c>
      <c r="H30" s="51">
        <f>I30*F30/1000</f>
        <v>8.2</v>
      </c>
      <c r="I30" s="51">
        <v>820</v>
      </c>
    </row>
    <row r="31" spans="1:9" s="47" customFormat="1" ht="13.5">
      <c r="A31" s="125" t="s">
        <v>8</v>
      </c>
      <c r="B31" s="126"/>
      <c r="C31" s="126"/>
      <c r="D31" s="126"/>
      <c r="E31" s="126"/>
      <c r="F31" s="126"/>
      <c r="G31" s="126"/>
      <c r="H31" s="126"/>
      <c r="I31" s="127"/>
    </row>
    <row r="32" spans="1:9" s="47" customFormat="1" ht="24" customHeight="1">
      <c r="A32" s="129" t="s">
        <v>99</v>
      </c>
      <c r="B32" s="130"/>
      <c r="C32" s="45" t="s">
        <v>3</v>
      </c>
      <c r="D32" s="45">
        <v>10</v>
      </c>
      <c r="E32" s="45">
        <v>3</v>
      </c>
      <c r="F32" s="45">
        <v>1</v>
      </c>
      <c r="G32" s="46">
        <v>4</v>
      </c>
      <c r="H32" s="46">
        <v>4</v>
      </c>
      <c r="I32" s="46">
        <v>4000</v>
      </c>
    </row>
    <row r="33" spans="1:9" s="47" customFormat="1" ht="9.75" customHeight="1">
      <c r="A33" s="135" t="s">
        <v>7</v>
      </c>
      <c r="B33" s="135"/>
      <c r="C33" s="45" t="s">
        <v>3</v>
      </c>
      <c r="D33" s="45">
        <v>100</v>
      </c>
      <c r="E33" s="45">
        <v>100</v>
      </c>
      <c r="F33" s="45">
        <v>100</v>
      </c>
      <c r="G33" s="54">
        <f>I33/1000</f>
        <v>0.43</v>
      </c>
      <c r="H33" s="46">
        <f>I33*0.1</f>
        <v>43</v>
      </c>
      <c r="I33" s="46">
        <v>430</v>
      </c>
    </row>
    <row r="34" spans="1:9" s="47" customFormat="1" ht="10.5" customHeight="1">
      <c r="A34" s="135"/>
      <c r="B34" s="135"/>
      <c r="C34" s="45" t="s">
        <v>3</v>
      </c>
      <c r="D34" s="45">
        <v>50</v>
      </c>
      <c r="E34" s="45">
        <v>50</v>
      </c>
      <c r="F34" s="45">
        <v>50</v>
      </c>
      <c r="G34" s="45">
        <f>I34*0.001/1</f>
        <v>0.45</v>
      </c>
      <c r="H34" s="46">
        <f>I34*0.05/1</f>
        <v>22.5</v>
      </c>
      <c r="I34" s="46">
        <v>450</v>
      </c>
    </row>
    <row r="35" spans="1:9" s="47" customFormat="1" ht="12.75" customHeight="1">
      <c r="A35" s="135" t="s">
        <v>65</v>
      </c>
      <c r="B35" s="136"/>
      <c r="C35" s="45" t="s">
        <v>3</v>
      </c>
      <c r="D35" s="45">
        <v>100</v>
      </c>
      <c r="E35" s="45">
        <v>100</v>
      </c>
      <c r="F35" s="45">
        <v>500</v>
      </c>
      <c r="G35" s="45">
        <f>H35/500</f>
        <v>0.189</v>
      </c>
      <c r="H35" s="46">
        <f>I35*0.5</f>
        <v>94.5</v>
      </c>
      <c r="I35" s="46">
        <v>189</v>
      </c>
    </row>
    <row r="36" spans="1:9" s="47" customFormat="1" ht="12.75" customHeight="1">
      <c r="A36" s="103" t="s">
        <v>80</v>
      </c>
      <c r="B36" s="103"/>
      <c r="C36" s="45" t="s">
        <v>3</v>
      </c>
      <c r="D36" s="45">
        <v>10</v>
      </c>
      <c r="E36" s="45">
        <v>10</v>
      </c>
      <c r="F36" s="45">
        <v>100</v>
      </c>
      <c r="G36" s="46">
        <f>I36/1000</f>
        <v>0.68</v>
      </c>
      <c r="H36" s="55">
        <f>G36*100</f>
        <v>68</v>
      </c>
      <c r="I36" s="55">
        <v>680</v>
      </c>
    </row>
    <row r="37" spans="1:9" s="47" customFormat="1" ht="12">
      <c r="A37" s="103" t="s">
        <v>81</v>
      </c>
      <c r="B37" s="103"/>
      <c r="C37" s="45" t="s">
        <v>3</v>
      </c>
      <c r="D37" s="45">
        <v>10</v>
      </c>
      <c r="E37" s="45">
        <v>10</v>
      </c>
      <c r="F37" s="45">
        <v>100</v>
      </c>
      <c r="G37" s="46">
        <f>H37/100</f>
        <v>0.82</v>
      </c>
      <c r="H37" s="46">
        <f>I37*0.1</f>
        <v>82</v>
      </c>
      <c r="I37" s="46">
        <v>820</v>
      </c>
    </row>
    <row r="38" spans="1:9" s="47" customFormat="1" ht="12">
      <c r="A38" s="93" t="s">
        <v>66</v>
      </c>
      <c r="B38" s="93"/>
      <c r="C38" s="45" t="s">
        <v>3</v>
      </c>
      <c r="D38" s="45">
        <v>10</v>
      </c>
      <c r="E38" s="45"/>
      <c r="F38" s="45">
        <v>50</v>
      </c>
      <c r="G38" s="46">
        <f>H38/50</f>
        <v>1.436</v>
      </c>
      <c r="H38" s="46">
        <f>I38*0.05</f>
        <v>71.8</v>
      </c>
      <c r="I38" s="46">
        <v>1436</v>
      </c>
    </row>
    <row r="39" spans="1:9" s="47" customFormat="1" ht="12.75" customHeight="1">
      <c r="A39" s="93" t="s">
        <v>82</v>
      </c>
      <c r="B39" s="93"/>
      <c r="C39" s="45" t="s">
        <v>3</v>
      </c>
      <c r="D39" s="45">
        <v>100</v>
      </c>
      <c r="E39" s="45">
        <v>100</v>
      </c>
      <c r="F39" s="45">
        <v>20</v>
      </c>
      <c r="G39" s="46">
        <f>I39/1000</f>
        <v>3.55</v>
      </c>
      <c r="H39" s="46">
        <f>I39*20/1000</f>
        <v>71</v>
      </c>
      <c r="I39" s="46">
        <v>3550</v>
      </c>
    </row>
    <row r="40" spans="1:9" s="47" customFormat="1" ht="12.75" customHeight="1">
      <c r="A40" s="93" t="s">
        <v>67</v>
      </c>
      <c r="B40" s="93"/>
      <c r="C40" s="94" t="s">
        <v>59</v>
      </c>
      <c r="D40" s="45">
        <v>50</v>
      </c>
      <c r="E40" s="45">
        <v>50</v>
      </c>
      <c r="F40" s="45">
        <v>50</v>
      </c>
      <c r="G40" s="45">
        <f>I40/1000</f>
        <v>6.42</v>
      </c>
      <c r="H40" s="46">
        <f>I40*0.05</f>
        <v>321</v>
      </c>
      <c r="I40" s="46">
        <v>6420</v>
      </c>
    </row>
    <row r="41" spans="1:9" s="47" customFormat="1" ht="11.25" customHeight="1">
      <c r="A41" s="93"/>
      <c r="B41" s="93"/>
      <c r="C41" s="94"/>
      <c r="D41" s="45">
        <v>100</v>
      </c>
      <c r="E41" s="45">
        <v>100</v>
      </c>
      <c r="F41" s="45">
        <v>100</v>
      </c>
      <c r="G41" s="45">
        <f>I41/1000</f>
        <v>6.42</v>
      </c>
      <c r="H41" s="46">
        <f>I41*0.1</f>
        <v>642</v>
      </c>
      <c r="I41" s="46">
        <v>6420</v>
      </c>
    </row>
    <row r="42" spans="1:9" s="47" customFormat="1" ht="23.25" customHeight="1">
      <c r="A42" s="91" t="s">
        <v>0</v>
      </c>
      <c r="B42" s="92"/>
      <c r="C42" s="45" t="s">
        <v>3</v>
      </c>
      <c r="D42" s="45">
        <v>10</v>
      </c>
      <c r="E42" s="45">
        <v>10</v>
      </c>
      <c r="F42" s="45">
        <v>2</v>
      </c>
      <c r="G42" s="46">
        <f>H42/2</f>
        <v>2.31</v>
      </c>
      <c r="H42" s="46">
        <f>I42/1000*2</f>
        <v>4.62</v>
      </c>
      <c r="I42" s="46">
        <v>2310</v>
      </c>
    </row>
    <row r="43" spans="1:9" s="47" customFormat="1" ht="14.25" customHeight="1">
      <c r="A43" s="95" t="s">
        <v>98</v>
      </c>
      <c r="B43" s="96"/>
      <c r="C43" s="96"/>
      <c r="D43" s="96"/>
      <c r="E43" s="96"/>
      <c r="F43" s="96"/>
      <c r="G43" s="96"/>
      <c r="H43" s="96"/>
      <c r="I43" s="97"/>
    </row>
    <row r="44" spans="1:2" ht="12" customHeight="1">
      <c r="A44" s="98"/>
      <c r="B44" s="98"/>
    </row>
    <row r="45" spans="1:9" s="47" customFormat="1" ht="12.75" customHeight="1">
      <c r="A45" s="91" t="s">
        <v>90</v>
      </c>
      <c r="B45" s="92"/>
      <c r="C45" s="45" t="s">
        <v>89</v>
      </c>
      <c r="D45" s="45"/>
      <c r="E45" s="45"/>
      <c r="F45" s="45"/>
      <c r="G45" s="64"/>
      <c r="H45" s="64"/>
      <c r="I45" s="46">
        <v>12</v>
      </c>
    </row>
    <row r="46" spans="1:9" s="47" customFormat="1" ht="12">
      <c r="A46" s="93" t="s">
        <v>97</v>
      </c>
      <c r="B46" s="93"/>
      <c r="C46" s="45" t="s">
        <v>89</v>
      </c>
      <c r="D46" s="45"/>
      <c r="E46" s="45"/>
      <c r="F46" s="45"/>
      <c r="G46" s="64"/>
      <c r="H46" s="64"/>
      <c r="I46" s="46">
        <v>40</v>
      </c>
    </row>
    <row r="47" spans="1:9" s="47" customFormat="1" ht="12" customHeight="1">
      <c r="A47" s="93" t="s">
        <v>95</v>
      </c>
      <c r="B47" s="93"/>
      <c r="C47" s="45" t="s">
        <v>70</v>
      </c>
      <c r="D47" s="45"/>
      <c r="E47" s="45">
        <v>350</v>
      </c>
      <c r="F47" s="45"/>
      <c r="G47" s="45"/>
      <c r="H47" s="46">
        <v>10.15</v>
      </c>
      <c r="I47" s="46">
        <v>29</v>
      </c>
    </row>
    <row r="48" spans="1:9" s="47" customFormat="1" ht="12" customHeight="1">
      <c r="A48" s="91" t="s">
        <v>95</v>
      </c>
      <c r="B48" s="92"/>
      <c r="C48" s="94" t="s">
        <v>70</v>
      </c>
      <c r="D48" s="94"/>
      <c r="E48" s="94">
        <v>500</v>
      </c>
      <c r="F48" s="94"/>
      <c r="G48" s="94"/>
      <c r="H48" s="117">
        <v>14.5</v>
      </c>
      <c r="I48" s="117">
        <v>29</v>
      </c>
    </row>
    <row r="49" spans="1:9" s="47" customFormat="1" ht="12" customHeight="1">
      <c r="A49" s="93" t="s">
        <v>95</v>
      </c>
      <c r="B49" s="93"/>
      <c r="C49" s="94" t="s">
        <v>70</v>
      </c>
      <c r="D49" s="94"/>
      <c r="E49" s="94">
        <v>700</v>
      </c>
      <c r="F49" s="94"/>
      <c r="G49" s="94"/>
      <c r="H49" s="117">
        <v>20.3</v>
      </c>
      <c r="I49" s="117">
        <v>29</v>
      </c>
    </row>
    <row r="50" spans="1:9" s="47" customFormat="1" ht="22.5" customHeight="1">
      <c r="A50" s="131" t="s">
        <v>103</v>
      </c>
      <c r="B50" s="132"/>
      <c r="C50" s="132"/>
      <c r="D50" s="132"/>
      <c r="E50" s="132"/>
      <c r="F50" s="132"/>
      <c r="G50" s="132"/>
      <c r="H50" s="132"/>
      <c r="I50" s="132"/>
    </row>
    <row r="51" spans="1:9" s="47" customFormat="1" ht="31.5" customHeight="1">
      <c r="A51" s="115" t="s">
        <v>104</v>
      </c>
      <c r="B51" s="116"/>
      <c r="C51" s="116"/>
      <c r="D51" s="116"/>
      <c r="E51" s="116"/>
      <c r="F51" s="116"/>
      <c r="G51" s="116"/>
      <c r="H51" s="116"/>
      <c r="I51" s="116"/>
    </row>
    <row r="52" spans="1:9" s="47" customFormat="1" ht="15" customHeight="1">
      <c r="A52" s="118" t="s">
        <v>68</v>
      </c>
      <c r="B52" s="118"/>
      <c r="C52" s="118"/>
      <c r="D52" s="118"/>
      <c r="E52" s="118"/>
      <c r="F52" s="118"/>
      <c r="G52" s="118"/>
      <c r="H52" s="118"/>
      <c r="I52" s="118"/>
    </row>
    <row r="53" spans="1:9" s="59" customFormat="1" ht="18" customHeight="1" hidden="1">
      <c r="A53" s="118" t="s">
        <v>71</v>
      </c>
      <c r="B53" s="118"/>
      <c r="C53" s="118"/>
      <c r="D53" s="118"/>
      <c r="E53" s="118"/>
      <c r="F53" s="118"/>
      <c r="G53" s="118"/>
      <c r="H53" s="118"/>
      <c r="I53" s="118"/>
    </row>
    <row r="54" spans="1:9" s="59" customFormat="1" ht="11.25" customHeight="1" hidden="1">
      <c r="A54" s="118" t="s">
        <v>72</v>
      </c>
      <c r="B54" s="118"/>
      <c r="C54" s="118"/>
      <c r="D54" s="118"/>
      <c r="E54" s="118"/>
      <c r="F54" s="118"/>
      <c r="G54" s="118"/>
      <c r="H54" s="118"/>
      <c r="I54" s="118"/>
    </row>
    <row r="55" spans="1:9" s="59" customFormat="1" ht="14.25" customHeight="1" hidden="1">
      <c r="A55" s="114" t="s">
        <v>69</v>
      </c>
      <c r="B55" s="114"/>
      <c r="C55" s="114"/>
      <c r="D55" s="114"/>
      <c r="E55" s="114"/>
      <c r="F55" s="114"/>
      <c r="G55" s="114"/>
      <c r="H55" s="114"/>
      <c r="I55" s="114"/>
    </row>
    <row r="56" spans="1:9" s="59" customFormat="1" ht="11.25" customHeight="1" hidden="1">
      <c r="A56" s="66" t="s">
        <v>85</v>
      </c>
      <c r="B56" s="67"/>
      <c r="C56" s="67"/>
      <c r="D56" s="67"/>
      <c r="E56" s="67"/>
      <c r="F56" s="67"/>
      <c r="G56" s="67"/>
      <c r="H56" s="67"/>
      <c r="I56" s="67"/>
    </row>
    <row r="57" spans="1:9" s="59" customFormat="1" ht="12" customHeight="1" hidden="1">
      <c r="A57" s="68" t="s">
        <v>86</v>
      </c>
      <c r="B57" s="69"/>
      <c r="C57" s="69"/>
      <c r="D57" s="69"/>
      <c r="E57" s="69"/>
      <c r="F57" s="69"/>
      <c r="G57" s="69"/>
      <c r="H57" s="69"/>
      <c r="I57" s="69"/>
    </row>
    <row r="58" spans="1:9" s="59" customFormat="1" ht="15" customHeight="1" hidden="1">
      <c r="A58" s="56"/>
      <c r="B58" s="56"/>
      <c r="C58" s="56"/>
      <c r="D58" s="56"/>
      <c r="E58" s="56"/>
      <c r="F58" s="56"/>
      <c r="G58" s="56"/>
      <c r="H58" s="56"/>
      <c r="I58" s="56"/>
    </row>
    <row r="59" spans="1:9" ht="14.25" customHeight="1">
      <c r="A59" s="56"/>
      <c r="B59" s="56"/>
      <c r="C59" s="56"/>
      <c r="D59" s="56"/>
      <c r="E59" s="56"/>
      <c r="F59" s="56"/>
      <c r="G59" s="56"/>
      <c r="H59" s="56"/>
      <c r="I59" s="56"/>
    </row>
    <row r="60" spans="1:9" ht="24" customHeight="1">
      <c r="A60" s="57"/>
      <c r="B60" s="57"/>
      <c r="C60" s="58"/>
      <c r="D60" s="58"/>
      <c r="E60" s="58"/>
      <c r="F60" s="58"/>
      <c r="G60" s="58"/>
      <c r="H60" s="58"/>
      <c r="I60" s="58"/>
    </row>
    <row r="61" spans="1:9" ht="12.7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2.75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 customHeight="1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2.7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2.7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2.7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2.7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2.7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2.75">
      <c r="A69" s="42"/>
      <c r="B69" s="42"/>
      <c r="C69" s="42"/>
      <c r="D69" s="42"/>
      <c r="E69" s="42"/>
      <c r="F69" s="42"/>
      <c r="G69" s="42"/>
      <c r="H69" s="42"/>
      <c r="I69" s="42"/>
    </row>
  </sheetData>
  <sheetProtection/>
  <mergeCells count="53">
    <mergeCell ref="A32:B32"/>
    <mergeCell ref="A50:I50"/>
    <mergeCell ref="A22:B22"/>
    <mergeCell ref="A28:B28"/>
    <mergeCell ref="A39:B39"/>
    <mergeCell ref="A37:B37"/>
    <mergeCell ref="A35:B35"/>
    <mergeCell ref="A36:B36"/>
    <mergeCell ref="A38:B38"/>
    <mergeCell ref="A33:B34"/>
    <mergeCell ref="A23:B25"/>
    <mergeCell ref="A31:I31"/>
    <mergeCell ref="A27:B27"/>
    <mergeCell ref="A30:B30"/>
    <mergeCell ref="A29:B29"/>
    <mergeCell ref="A26:I26"/>
    <mergeCell ref="A55:I55"/>
    <mergeCell ref="A51:I51"/>
    <mergeCell ref="A49:I49"/>
    <mergeCell ref="A48:I48"/>
    <mergeCell ref="A52:I52"/>
    <mergeCell ref="A54:I54"/>
    <mergeCell ref="A53:I53"/>
    <mergeCell ref="B1:H1"/>
    <mergeCell ref="A8:I8"/>
    <mergeCell ref="A9:I9"/>
    <mergeCell ref="B7:H7"/>
    <mergeCell ref="B2:H2"/>
    <mergeCell ref="B3:H3"/>
    <mergeCell ref="B4:H4"/>
    <mergeCell ref="B5:C5"/>
    <mergeCell ref="B6:H6"/>
    <mergeCell ref="A12:I12"/>
    <mergeCell ref="E10:E11"/>
    <mergeCell ref="D10:D11"/>
    <mergeCell ref="A42:B42"/>
    <mergeCell ref="A13:B13"/>
    <mergeCell ref="A14:I14"/>
    <mergeCell ref="A21:B21"/>
    <mergeCell ref="A19:B19"/>
    <mergeCell ref="A15:I18"/>
    <mergeCell ref="A20:I20"/>
    <mergeCell ref="A10:B11"/>
    <mergeCell ref="C10:C11"/>
    <mergeCell ref="F10:F11"/>
    <mergeCell ref="G10:I10"/>
    <mergeCell ref="A45:B45"/>
    <mergeCell ref="A47:B47"/>
    <mergeCell ref="A40:B41"/>
    <mergeCell ref="C40:C41"/>
    <mergeCell ref="A43:I43"/>
    <mergeCell ref="A44:B44"/>
    <mergeCell ref="A46:B46"/>
  </mergeCells>
  <hyperlinks>
    <hyperlink ref="B5" r:id="rId1" display="www.biofabrika.sumy.ua"/>
  </hyperlink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AoST</dc:creator>
  <cp:keywords/>
  <dc:description/>
  <cp:lastModifiedBy>mar0</cp:lastModifiedBy>
  <cp:lastPrinted>2013-03-19T07:32:55Z</cp:lastPrinted>
  <dcterms:created xsi:type="dcterms:W3CDTF">2002-02-01T13:45:34Z</dcterms:created>
  <dcterms:modified xsi:type="dcterms:W3CDTF">2013-08-01T13:27:31Z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